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8" windowWidth="14700" windowHeight="7428" activeTab="0"/>
  </bookViews>
  <sheets>
    <sheet name="Calcolo Retribuzione" sheetId="1" r:id="rId1"/>
    <sheet name="Tabelle - Parametri 2014" sheetId="2" state="hidden" r:id="rId2"/>
  </sheets>
  <externalReferences>
    <externalReference r:id="rId5"/>
  </externalReferences>
  <definedNames>
    <definedName name="_xlnm.Print_Area" localSheetId="0">'Calcolo Retribuzione'!$A:$H</definedName>
    <definedName name="_xlnm.Print_Titles" localSheetId="1">'Tabelle - Parametri 2014'!$A:$A</definedName>
  </definedNames>
  <calcPr fullCalcOnLoad="1"/>
</workbook>
</file>

<file path=xl/sharedStrings.xml><?xml version="1.0" encoding="utf-8"?>
<sst xmlns="http://schemas.openxmlformats.org/spreadsheetml/2006/main" count="92" uniqueCount="48">
  <si>
    <t>Dal 1° dicembre 2010</t>
  </si>
  <si>
    <t>Livelli retributivi</t>
  </si>
  <si>
    <t>stipendio</t>
  </si>
  <si>
    <t>scatti di anzianità</t>
  </si>
  <si>
    <t>importo ex ristrutturazione tabellare</t>
  </si>
  <si>
    <t>3A4L</t>
  </si>
  <si>
    <t>3A3L</t>
  </si>
  <si>
    <t>3A2L</t>
  </si>
  <si>
    <t>3A1L</t>
  </si>
  <si>
    <t>2A3L</t>
  </si>
  <si>
    <t>2A2L</t>
  </si>
  <si>
    <t>2A1L</t>
  </si>
  <si>
    <t>1ALu+gn</t>
  </si>
  <si>
    <t>1ALu</t>
  </si>
  <si>
    <t>Stipendio</t>
  </si>
  <si>
    <t>Inquadramento</t>
  </si>
  <si>
    <t>Numero Scatti</t>
  </si>
  <si>
    <t>QD1</t>
  </si>
  <si>
    <t>QD4</t>
  </si>
  <si>
    <t>QD3</t>
  </si>
  <si>
    <t>QD2</t>
  </si>
  <si>
    <t>EDR</t>
  </si>
  <si>
    <t>Ante 01/06/2012</t>
  </si>
  <si>
    <t>Dal 01/06/2012</t>
  </si>
  <si>
    <t>Dal 01/06/2013</t>
  </si>
  <si>
    <t>Dal 01/06/2014</t>
  </si>
  <si>
    <t>Parametri old</t>
  </si>
  <si>
    <t>SCALA PARAMETRALE</t>
  </si>
  <si>
    <t>Nuova</t>
  </si>
  <si>
    <t>Variazione %</t>
  </si>
  <si>
    <t>Dal 1° luglio 2014</t>
  </si>
  <si>
    <t>Dal 1° giugno 2013</t>
  </si>
  <si>
    <t>Dal 1° giugno 2014</t>
  </si>
  <si>
    <t>Dal 1° giugno 2012</t>
  </si>
  <si>
    <t>Effetto variazione scala parametrale per €</t>
  </si>
  <si>
    <r>
      <t xml:space="preserve">Parametrazione basata su </t>
    </r>
    <r>
      <rPr>
        <b/>
        <sz val="10"/>
        <color indexed="10"/>
        <rFont val="Verdana"/>
        <family val="2"/>
      </rPr>
      <t>3A3L</t>
    </r>
  </si>
  <si>
    <r>
      <t xml:space="preserve">Parametrazione basata su </t>
    </r>
    <r>
      <rPr>
        <b/>
        <sz val="10"/>
        <color indexed="10"/>
        <rFont val="Verdana"/>
        <family val="2"/>
      </rPr>
      <t>3A4L</t>
    </r>
  </si>
  <si>
    <t>Indicare inquadramento (nella esatta forma presente nella colonna H) e numero scatti nelle celle con sfondo grigio</t>
  </si>
  <si>
    <t>Scatti: Valore Unitario</t>
  </si>
  <si>
    <t>Scatti: Importo Totale</t>
  </si>
  <si>
    <t>Ex Ristr.: Importo Totale</t>
  </si>
  <si>
    <t>Ex Ristr.: Valore Unitario</t>
  </si>
  <si>
    <t>TOTALE</t>
  </si>
  <si>
    <t>CCNL 2012</t>
  </si>
  <si>
    <t>Calcolo Stipendio - Scatti di Anzianità - Ex Ristrutturazione Tabellare - EDR</t>
  </si>
  <si>
    <t>Parametri EDR</t>
  </si>
  <si>
    <t>N. max scatti assunti FINO al 01/07/1995:  9 - assunti POST 19/12/1994:  7</t>
  </si>
  <si>
    <t>N. max scatti assunti FINO al 19/12/1994:  12 - assunti POST 19/12/1994:  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</si>
</sst>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&quot;\ #,##0;\-&quot;L&quot;\ #,##0"/>
    <numFmt numFmtId="179" formatCode="&quot;L&quot;\ #,##0;[Red]\-&quot;L&quot;\ #,##0"/>
    <numFmt numFmtId="180" formatCode="&quot;L&quot;\ #,##0.00;\-&quot;L&quot;\ #,##0.00"/>
    <numFmt numFmtId="181" formatCode="&quot;L&quot;\ #,##0.00;[Red]\-&quot;L&quot;\ #,##0.00"/>
    <numFmt numFmtId="182" formatCode="_-&quot;L&quot;\ * #,##0_-;\-&quot;L&quot;\ * #,##0_-;_-&quot;L&quot;\ * &quot;-&quot;_-;_-@_-"/>
    <numFmt numFmtId="183" formatCode="_-&quot;L&quot;\ * #,##0.00_-;\-&quot;L&quot;\ * #,##0.00_-;_-&quot;L&quot;\ * &quot;-&quot;??_-;_-@_-"/>
    <numFmt numFmtId="184" formatCode="d\-mmm\-yy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%"/>
    <numFmt numFmtId="189" formatCode="d\ mmmm\ yyyy"/>
    <numFmt numFmtId="190" formatCode="#,##0.000"/>
    <numFmt numFmtId="191" formatCode="#,##0.0000"/>
    <numFmt numFmtId="192" formatCode="#,##0.0"/>
    <numFmt numFmtId="193" formatCode="0.000%"/>
    <numFmt numFmtId="194" formatCode="\+0.00%;\-0.00%"/>
    <numFmt numFmtId="195" formatCode="#,##0.00_ ;[Red]\-#,##0.00\ "/>
    <numFmt numFmtId="196" formatCode="#,##0.00\ ;[Red]\-#,##0.00"/>
    <numFmt numFmtId="197" formatCode="0.0"/>
    <numFmt numFmtId="198" formatCode="h:mm"/>
    <numFmt numFmtId="199" formatCode="0\ "/>
  </numFmts>
  <fonts count="56">
    <font>
      <sz val="10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0"/>
      <name val="Verdana"/>
      <family val="2"/>
    </font>
    <font>
      <b/>
      <sz val="10"/>
      <color indexed="12"/>
      <name val="Verdana"/>
      <family val="2"/>
    </font>
    <font>
      <b/>
      <sz val="13"/>
      <color indexed="10"/>
      <name val="Verdana"/>
      <family val="2"/>
    </font>
    <font>
      <b/>
      <sz val="10"/>
      <color indexed="18"/>
      <name val="Verdana"/>
      <family val="2"/>
    </font>
    <font>
      <b/>
      <sz val="7"/>
      <color indexed="12"/>
      <name val="Verdana"/>
      <family val="2"/>
    </font>
    <font>
      <b/>
      <sz val="7"/>
      <color indexed="18"/>
      <name val="Verdana"/>
      <family val="2"/>
    </font>
    <font>
      <b/>
      <sz val="7"/>
      <color indexed="10"/>
      <name val="Verdana"/>
      <family val="2"/>
    </font>
    <font>
      <sz val="10"/>
      <color indexed="18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b/>
      <sz val="16"/>
      <color indexed="10"/>
      <name val="Verdana"/>
      <family val="2"/>
    </font>
    <font>
      <b/>
      <sz val="10.5"/>
      <color indexed="12"/>
      <name val="Verdana"/>
      <family val="2"/>
    </font>
    <font>
      <b/>
      <sz val="10.5"/>
      <name val="Verdana"/>
      <family val="2"/>
    </font>
    <font>
      <b/>
      <sz val="11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23" xfId="0" applyFont="1" applyFill="1" applyBorder="1" applyAlignment="1" applyProtection="1">
      <alignment horizontal="left" vertical="center"/>
      <protection hidden="1"/>
    </xf>
    <xf numFmtId="14" fontId="4" fillId="34" borderId="24" xfId="0" applyNumberFormat="1" applyFont="1" applyFill="1" applyBorder="1" applyAlignment="1" applyProtection="1">
      <alignment horizontal="left" vertical="center"/>
      <protection hidden="1"/>
    </xf>
    <xf numFmtId="14" fontId="4" fillId="34" borderId="25" xfId="0" applyNumberFormat="1" applyFont="1" applyFill="1" applyBorder="1" applyAlignment="1" applyProtection="1">
      <alignment horizontal="left" vertical="center"/>
      <protection hidden="1"/>
    </xf>
    <xf numFmtId="4" fontId="9" fillId="33" borderId="26" xfId="0" applyNumberFormat="1" applyFont="1" applyFill="1" applyBorder="1" applyAlignment="1" applyProtection="1">
      <alignment horizontal="center" vertical="center"/>
      <protection hidden="1"/>
    </xf>
    <xf numFmtId="4" fontId="9" fillId="33" borderId="27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10" fillId="35" borderId="34" xfId="0" applyFont="1" applyFill="1" applyBorder="1" applyAlignment="1" applyProtection="1">
      <alignment horizontal="center" vertical="center"/>
      <protection locked="0"/>
    </xf>
    <xf numFmtId="0" fontId="10" fillId="35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11" fillId="33" borderId="42" xfId="0" applyNumberFormat="1" applyFont="1" applyFill="1" applyBorder="1" applyAlignment="1" applyProtection="1">
      <alignment horizontal="center" vertical="center"/>
      <protection hidden="1"/>
    </xf>
    <xf numFmtId="4" fontId="11" fillId="33" borderId="43" xfId="0" applyNumberFormat="1" applyFont="1" applyFill="1" applyBorder="1" applyAlignment="1" applyProtection="1">
      <alignment horizontal="center" vertical="center"/>
      <protection hidden="1"/>
    </xf>
    <xf numFmtId="4" fontId="11" fillId="33" borderId="34" xfId="0" applyNumberFormat="1" applyFont="1" applyFill="1" applyBorder="1" applyAlignment="1" applyProtection="1">
      <alignment horizontal="center" vertical="center"/>
      <protection hidden="1"/>
    </xf>
    <xf numFmtId="14" fontId="11" fillId="34" borderId="44" xfId="0" applyNumberFormat="1" applyFont="1" applyFill="1" applyBorder="1" applyAlignment="1" applyProtection="1">
      <alignment horizontal="left" vertical="center"/>
      <protection hidden="1"/>
    </xf>
    <xf numFmtId="14" fontId="11" fillId="34" borderId="24" xfId="0" applyNumberFormat="1" applyFont="1" applyFill="1" applyBorder="1" applyAlignment="1" applyProtection="1">
      <alignment horizontal="left" vertical="center"/>
      <protection hidden="1"/>
    </xf>
    <xf numFmtId="14" fontId="11" fillId="34" borderId="25" xfId="0" applyNumberFormat="1" applyFont="1" applyFill="1" applyBorder="1" applyAlignment="1" applyProtection="1">
      <alignment horizontal="left" vertical="center"/>
      <protection hidden="1"/>
    </xf>
    <xf numFmtId="4" fontId="11" fillId="36" borderId="45" xfId="0" applyNumberFormat="1" applyFont="1" applyFill="1" applyBorder="1" applyAlignment="1" applyProtection="1">
      <alignment horizontal="center" vertical="center"/>
      <protection hidden="1"/>
    </xf>
    <xf numFmtId="4" fontId="11" fillId="36" borderId="46" xfId="0" applyNumberFormat="1" applyFont="1" applyFill="1" applyBorder="1" applyAlignment="1" applyProtection="1">
      <alignment horizontal="center" vertical="center"/>
      <protection hidden="1"/>
    </xf>
    <xf numFmtId="4" fontId="11" fillId="36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40" fontId="2" fillId="0" borderId="12" xfId="0" applyNumberFormat="1" applyFont="1" applyBorder="1" applyAlignment="1">
      <alignment horizontal="right" vertical="center"/>
    </xf>
    <xf numFmtId="40" fontId="2" fillId="0" borderId="16" xfId="0" applyNumberFormat="1" applyFont="1" applyBorder="1" applyAlignment="1">
      <alignment horizontal="right" vertical="center"/>
    </xf>
    <xf numFmtId="0" fontId="13" fillId="37" borderId="50" xfId="0" applyFont="1" applyFill="1" applyBorder="1" applyAlignment="1" applyProtection="1">
      <alignment horizontal="center" vertical="center" wrapText="1"/>
      <protection hidden="1"/>
    </xf>
    <xf numFmtId="0" fontId="14" fillId="37" borderId="51" xfId="0" applyFont="1" applyFill="1" applyBorder="1" applyAlignment="1" applyProtection="1">
      <alignment horizontal="center" vertical="center" wrapText="1"/>
      <protection hidden="1"/>
    </xf>
    <xf numFmtId="0" fontId="13" fillId="37" borderId="52" xfId="0" applyFont="1" applyFill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2" fillId="33" borderId="56" xfId="0" applyFont="1" applyFill="1" applyBorder="1" applyAlignment="1">
      <alignment vertical="center" wrapText="1"/>
    </xf>
    <xf numFmtId="194" fontId="15" fillId="33" borderId="57" xfId="50" applyNumberFormat="1" applyFont="1" applyFill="1" applyBorder="1" applyAlignment="1" applyProtection="1">
      <alignment horizontal="center" vertical="center"/>
      <protection hidden="1"/>
    </xf>
    <xf numFmtId="194" fontId="15" fillId="33" borderId="58" xfId="50" applyNumberFormat="1" applyFont="1" applyFill="1" applyBorder="1" applyAlignment="1" applyProtection="1">
      <alignment horizontal="center" vertical="center"/>
      <protection hidden="1"/>
    </xf>
    <xf numFmtId="194" fontId="15" fillId="33" borderId="35" xfId="50" applyNumberFormat="1" applyFont="1" applyFill="1" applyBorder="1" applyAlignment="1" applyProtection="1">
      <alignment horizontal="center" vertical="center"/>
      <protection hidden="1"/>
    </xf>
    <xf numFmtId="2" fontId="16" fillId="0" borderId="59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 horizontal="right" vertical="center"/>
      <protection hidden="1"/>
    </xf>
    <xf numFmtId="0" fontId="5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4" fillId="36" borderId="60" xfId="0" applyFont="1" applyFill="1" applyBorder="1" applyAlignment="1">
      <alignment vertical="center"/>
    </xf>
    <xf numFmtId="0" fontId="4" fillId="36" borderId="61" xfId="0" applyFont="1" applyFill="1" applyBorder="1" applyAlignment="1">
      <alignment vertical="center"/>
    </xf>
    <xf numFmtId="0" fontId="9" fillId="36" borderId="62" xfId="0" applyFont="1" applyFill="1" applyBorder="1" applyAlignment="1">
      <alignment vertical="center"/>
    </xf>
    <xf numFmtId="0" fontId="5" fillId="33" borderId="63" xfId="0" applyFont="1" applyFill="1" applyBorder="1" applyAlignment="1">
      <alignment vertical="center"/>
    </xf>
    <xf numFmtId="0" fontId="4" fillId="37" borderId="50" xfId="0" applyFont="1" applyFill="1" applyBorder="1" applyAlignment="1" applyProtection="1">
      <alignment horizontal="center" vertical="center" wrapText="1"/>
      <protection hidden="1"/>
    </xf>
    <xf numFmtId="0" fontId="17" fillId="37" borderId="64" xfId="0" applyFont="1" applyFill="1" applyBorder="1" applyAlignment="1" applyProtection="1">
      <alignment horizontal="center" vertical="center" wrapText="1"/>
      <protection hidden="1"/>
    </xf>
    <xf numFmtId="0" fontId="4" fillId="37" borderId="64" xfId="0" applyFont="1" applyFill="1" applyBorder="1" applyAlignment="1" applyProtection="1">
      <alignment horizontal="center" vertical="center" wrapText="1"/>
      <protection hidden="1"/>
    </xf>
    <xf numFmtId="0" fontId="4" fillId="37" borderId="52" xfId="0" applyFont="1" applyFill="1" applyBorder="1" applyAlignment="1" applyProtection="1">
      <alignment horizontal="center" vertical="center" wrapText="1"/>
      <protection hidden="1"/>
    </xf>
    <xf numFmtId="0" fontId="19" fillId="36" borderId="62" xfId="0" applyFont="1" applyFill="1" applyBorder="1" applyAlignment="1">
      <alignment vertical="center"/>
    </xf>
    <xf numFmtId="0" fontId="20" fillId="36" borderId="60" xfId="0" applyFont="1" applyFill="1" applyBorder="1" applyAlignment="1">
      <alignment vertical="center"/>
    </xf>
    <xf numFmtId="0" fontId="20" fillId="36" borderId="61" xfId="0" applyFont="1" applyFill="1" applyBorder="1" applyAlignment="1">
      <alignment vertical="center"/>
    </xf>
    <xf numFmtId="4" fontId="2" fillId="33" borderId="26" xfId="0" applyNumberFormat="1" applyFont="1" applyFill="1" applyBorder="1" applyAlignment="1" applyProtection="1">
      <alignment horizontal="center" vertical="center"/>
      <protection hidden="1"/>
    </xf>
    <xf numFmtId="4" fontId="2" fillId="33" borderId="27" xfId="0" applyNumberFormat="1" applyFont="1" applyFill="1" applyBorder="1" applyAlignment="1" applyProtection="1">
      <alignment horizontal="center" vertical="center"/>
      <protection hidden="1"/>
    </xf>
    <xf numFmtId="4" fontId="9" fillId="33" borderId="43" xfId="0" applyNumberFormat="1" applyFont="1" applyFill="1" applyBorder="1" applyAlignment="1" applyProtection="1">
      <alignment horizontal="center" vertical="center"/>
      <protection hidden="1"/>
    </xf>
    <xf numFmtId="4" fontId="9" fillId="33" borderId="34" xfId="0" applyNumberFormat="1" applyFont="1" applyFill="1" applyBorder="1" applyAlignment="1" applyProtection="1">
      <alignment horizontal="center" vertical="center"/>
      <protection hidden="1"/>
    </xf>
    <xf numFmtId="4" fontId="21" fillId="33" borderId="58" xfId="0" applyNumberFormat="1" applyFont="1" applyFill="1" applyBorder="1" applyAlignment="1" applyProtection="1">
      <alignment horizontal="center" vertical="center"/>
      <protection hidden="1"/>
    </xf>
    <xf numFmtId="4" fontId="21" fillId="33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 horizontal="center" vertical="center" wrapText="1"/>
    </xf>
    <xf numFmtId="4" fontId="2" fillId="0" borderId="65" xfId="0" applyNumberFormat="1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9525</xdr:rowOff>
    </xdr:from>
    <xdr:to>
      <xdr:col>8</xdr:col>
      <xdr:colOff>19050</xdr:colOff>
      <xdr:row>2</xdr:row>
      <xdr:rowOff>133350</xdr:rowOff>
    </xdr:to>
    <xdr:pic>
      <xdr:nvPicPr>
        <xdr:cNvPr id="1" name="Picture 1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952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nl2015_calcolostipendioscattiexristrtabscalap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olo Retribuzione"/>
      <sheetName val="Tabelle - Paramet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77" customWidth="1"/>
    <col min="2" max="2" width="18.7109375" style="77" customWidth="1"/>
    <col min="3" max="3" width="14.7109375" style="77" customWidth="1"/>
    <col min="4" max="4" width="18.7109375" style="77" customWidth="1"/>
    <col min="5" max="5" width="14.7109375" style="77" customWidth="1"/>
    <col min="6" max="8" width="18.7109375" style="77" customWidth="1"/>
    <col min="9" max="13" width="8.7109375" style="77" customWidth="1"/>
    <col min="14" max="14" width="66.7109375" style="5" customWidth="1"/>
    <col min="15" max="16384" width="9.140625" style="77" customWidth="1"/>
  </cols>
  <sheetData>
    <row r="1" spans="1:14" ht="24.75" customHeight="1">
      <c r="A1" s="80" t="s">
        <v>43</v>
      </c>
      <c r="B1" s="27"/>
      <c r="C1" s="27"/>
      <c r="D1" s="27"/>
      <c r="E1" s="27"/>
      <c r="F1" s="27"/>
      <c r="G1" s="79"/>
      <c r="H1"/>
      <c r="I1" s="79"/>
      <c r="J1" s="33" t="s">
        <v>18</v>
      </c>
      <c r="K1" s="34">
        <v>0</v>
      </c>
      <c r="L1" s="33">
        <v>9</v>
      </c>
      <c r="M1" s="34">
        <v>7</v>
      </c>
      <c r="N1" s="5" t="s">
        <v>46</v>
      </c>
    </row>
    <row r="2" spans="1:14" ht="24.75" customHeight="1">
      <c r="A2" s="80" t="s">
        <v>44</v>
      </c>
      <c r="B2" s="27"/>
      <c r="C2" s="27"/>
      <c r="D2" s="27"/>
      <c r="E2" s="27"/>
      <c r="F2" s="27"/>
      <c r="G2" s="79"/>
      <c r="H2" s="26"/>
      <c r="I2" s="79"/>
      <c r="J2" s="35" t="s">
        <v>19</v>
      </c>
      <c r="K2" s="36">
        <v>1</v>
      </c>
      <c r="L2" s="35">
        <v>9</v>
      </c>
      <c r="M2" s="36">
        <v>7</v>
      </c>
      <c r="N2" s="5" t="s">
        <v>46</v>
      </c>
    </row>
    <row r="3" spans="1:14" ht="24.75" customHeight="1" thickBot="1">
      <c r="A3" s="80"/>
      <c r="B3" s="27"/>
      <c r="C3" s="27"/>
      <c r="D3" s="27"/>
      <c r="E3" s="27"/>
      <c r="F3" s="27"/>
      <c r="G3" s="79"/>
      <c r="H3" s="26"/>
      <c r="I3" s="79"/>
      <c r="J3" s="35" t="s">
        <v>20</v>
      </c>
      <c r="K3" s="36">
        <v>2</v>
      </c>
      <c r="L3" s="35">
        <v>12</v>
      </c>
      <c r="M3" s="36">
        <v>8</v>
      </c>
      <c r="N3" s="5" t="s">
        <v>47</v>
      </c>
    </row>
    <row r="4" spans="1:14" ht="24.75" customHeight="1" thickBot="1">
      <c r="A4" s="83" t="s">
        <v>37</v>
      </c>
      <c r="B4" s="81"/>
      <c r="C4" s="81"/>
      <c r="D4" s="81"/>
      <c r="E4" s="81"/>
      <c r="F4" s="81"/>
      <c r="G4" s="81"/>
      <c r="H4" s="82"/>
      <c r="I4" s="79"/>
      <c r="J4" s="35" t="s">
        <v>17</v>
      </c>
      <c r="K4" s="36">
        <v>3</v>
      </c>
      <c r="L4" s="35">
        <v>12</v>
      </c>
      <c r="M4" s="36">
        <v>8</v>
      </c>
      <c r="N4" s="5" t="s">
        <v>47</v>
      </c>
    </row>
    <row r="5" spans="1:14" ht="24.75" customHeight="1" thickBot="1">
      <c r="A5" s="26"/>
      <c r="B5" s="26"/>
      <c r="C5" s="26"/>
      <c r="D5" s="26"/>
      <c r="E5" s="26"/>
      <c r="F5" s="26"/>
      <c r="G5" s="26"/>
      <c r="H5" s="26"/>
      <c r="I5" s="79"/>
      <c r="J5" s="35" t="s">
        <v>5</v>
      </c>
      <c r="K5" s="36">
        <v>4</v>
      </c>
      <c r="L5" s="35">
        <v>12</v>
      </c>
      <c r="M5" s="36">
        <v>8</v>
      </c>
      <c r="N5" s="5" t="s">
        <v>47</v>
      </c>
    </row>
    <row r="6" spans="1:14" ht="24.75" customHeight="1" thickBot="1">
      <c r="A6" s="22" t="s">
        <v>15</v>
      </c>
      <c r="B6" s="23" t="s">
        <v>16</v>
      </c>
      <c r="C6" s="24"/>
      <c r="D6" s="24"/>
      <c r="E6" s="78"/>
      <c r="F6" s="78"/>
      <c r="G6" s="78"/>
      <c r="H6" s="25"/>
      <c r="I6" s="79"/>
      <c r="J6" s="35" t="s">
        <v>6</v>
      </c>
      <c r="K6" s="36">
        <v>5</v>
      </c>
      <c r="L6" s="35">
        <v>12</v>
      </c>
      <c r="M6" s="36">
        <v>8</v>
      </c>
      <c r="N6" s="5" t="s">
        <v>47</v>
      </c>
    </row>
    <row r="7" spans="1:14" ht="24.75" customHeight="1" thickBot="1">
      <c r="A7" s="39" t="s">
        <v>5</v>
      </c>
      <c r="B7" s="40">
        <v>7</v>
      </c>
      <c r="C7" s="24">
        <f>IF(B7&gt;VLOOKUP(A7,J:M,3,FALSE)*1,"N.scatti errato","")</f>
      </c>
      <c r="D7" s="89" t="str">
        <f>VLOOKUP(A7,J:N,5,FALSE)</f>
        <v>N. max scatti assunti FINO al 19/12/1994:  12 - assunti POST 19/12/1994:  8</v>
      </c>
      <c r="E7" s="90"/>
      <c r="F7" s="90"/>
      <c r="G7" s="90"/>
      <c r="H7" s="91"/>
      <c r="I7" s="79"/>
      <c r="J7" s="35" t="s">
        <v>7</v>
      </c>
      <c r="K7" s="36">
        <v>6</v>
      </c>
      <c r="L7" s="35">
        <v>12</v>
      </c>
      <c r="M7" s="36">
        <v>8</v>
      </c>
      <c r="N7" s="5" t="s">
        <v>47</v>
      </c>
    </row>
    <row r="8" spans="1:14" ht="24.75" customHeight="1" thickBot="1">
      <c r="A8" s="84"/>
      <c r="B8" s="24"/>
      <c r="C8" s="24"/>
      <c r="D8" s="79"/>
      <c r="E8" s="79"/>
      <c r="F8" s="79"/>
      <c r="G8" s="79"/>
      <c r="H8" s="79"/>
      <c r="I8" s="79"/>
      <c r="J8" s="35" t="s">
        <v>8</v>
      </c>
      <c r="K8" s="36">
        <v>7</v>
      </c>
      <c r="L8" s="35">
        <v>12</v>
      </c>
      <c r="M8" s="36">
        <v>8</v>
      </c>
      <c r="N8" s="5" t="s">
        <v>47</v>
      </c>
    </row>
    <row r="9" spans="1:14" ht="24.75" customHeight="1" thickBot="1">
      <c r="A9" s="28"/>
      <c r="B9" s="85" t="s">
        <v>14</v>
      </c>
      <c r="C9" s="86" t="s">
        <v>38</v>
      </c>
      <c r="D9" s="86" t="s">
        <v>39</v>
      </c>
      <c r="E9" s="86" t="s">
        <v>41</v>
      </c>
      <c r="F9" s="86" t="s">
        <v>40</v>
      </c>
      <c r="G9" s="87" t="s">
        <v>21</v>
      </c>
      <c r="H9" s="88" t="s">
        <v>42</v>
      </c>
      <c r="I9" s="79"/>
      <c r="J9" s="35" t="s">
        <v>9</v>
      </c>
      <c r="K9" s="36">
        <v>8</v>
      </c>
      <c r="L9" s="35">
        <v>12</v>
      </c>
      <c r="M9" s="36">
        <v>8</v>
      </c>
      <c r="N9" s="5" t="s">
        <v>47</v>
      </c>
    </row>
    <row r="10" spans="1:14" ht="24.75" customHeight="1">
      <c r="A10" s="29" t="s">
        <v>22</v>
      </c>
      <c r="B10" s="94">
        <f>VLOOKUP($A$7,'Tabelle - Parametri 2014'!$A$3:$AB$15,2,FALSE)</f>
        <v>2461.9</v>
      </c>
      <c r="C10" s="92">
        <f>VLOOKUP($A$7,'Tabelle - Parametri 2014'!$A$3:$AB$15,3,FALSE)</f>
        <v>41.55</v>
      </c>
      <c r="D10" s="31">
        <f>C10*$B$7</f>
        <v>290.84999999999997</v>
      </c>
      <c r="E10" s="92">
        <f>VLOOKUP($A$7,'Tabelle - Parametri 2014'!$A$3:$AB$15,4,FALSE)</f>
        <v>7.99</v>
      </c>
      <c r="F10" s="31">
        <f>E10*$B$7</f>
        <v>55.93</v>
      </c>
      <c r="G10" s="31"/>
      <c r="H10" s="96">
        <f>B10+D10+F10+G10</f>
        <v>2808.68</v>
      </c>
      <c r="I10" s="79"/>
      <c r="J10" s="35" t="s">
        <v>10</v>
      </c>
      <c r="K10" s="36">
        <v>9</v>
      </c>
      <c r="L10" s="35">
        <v>12</v>
      </c>
      <c r="M10" s="36">
        <v>8</v>
      </c>
      <c r="N10" s="5" t="s">
        <v>47</v>
      </c>
    </row>
    <row r="11" spans="1:14" ht="24.75" customHeight="1">
      <c r="A11" s="29" t="s">
        <v>23</v>
      </c>
      <c r="B11" s="94">
        <f>VLOOKUP($A$7,'Tabelle - Parametri 2014'!$A$3:$AB$15,2,FALSE)</f>
        <v>2461.9</v>
      </c>
      <c r="C11" s="92">
        <f>VLOOKUP($A$7,'Tabelle - Parametri 2014'!$A$3:$AB$15,3,FALSE)</f>
        <v>41.55</v>
      </c>
      <c r="D11" s="31">
        <f>C11*$B$7</f>
        <v>290.84999999999997</v>
      </c>
      <c r="E11" s="92">
        <f>VLOOKUP($A$7,'Tabelle - Parametri 2014'!$A$3:$AB$15,4,FALSE)</f>
        <v>7.99</v>
      </c>
      <c r="F11" s="31">
        <f>E11*$B$7</f>
        <v>55.93</v>
      </c>
      <c r="G11" s="31">
        <f>VLOOKUP($A$7,'Tabelle - Parametri 2014'!$A$3:$AB$15,5,FALSE)</f>
        <v>46</v>
      </c>
      <c r="H11" s="96">
        <f>B11+D11+F11+G11</f>
        <v>2854.68</v>
      </c>
      <c r="I11" s="79"/>
      <c r="J11" s="35" t="s">
        <v>11</v>
      </c>
      <c r="K11" s="36">
        <v>10</v>
      </c>
      <c r="L11" s="35">
        <v>12</v>
      </c>
      <c r="M11" s="36">
        <v>8</v>
      </c>
      <c r="N11" s="5" t="s">
        <v>47</v>
      </c>
    </row>
    <row r="12" spans="1:14" ht="24.75" customHeight="1">
      <c r="A12" s="29" t="s">
        <v>24</v>
      </c>
      <c r="B12" s="94">
        <f>VLOOKUP($A$7,'Tabelle - Parametri 2014'!$A$3:$AB$15,2,FALSE)</f>
        <v>2461.9</v>
      </c>
      <c r="C12" s="92">
        <f>VLOOKUP($A$7,'Tabelle - Parametri 2014'!$A$3:$AB$15,3,FALSE)</f>
        <v>41.55</v>
      </c>
      <c r="D12" s="31">
        <f>C12*$B$7</f>
        <v>290.84999999999997</v>
      </c>
      <c r="E12" s="92">
        <f>VLOOKUP($A$7,'Tabelle - Parametri 2014'!$A$3:$AB$15,4,FALSE)</f>
        <v>7.99</v>
      </c>
      <c r="F12" s="31">
        <f>E12*$B$7</f>
        <v>55.93</v>
      </c>
      <c r="G12" s="31">
        <f>VLOOKUP($A$7,'Tabelle - Parametri 2014'!$A$3:$AB$15,6,FALSE)</f>
        <v>93</v>
      </c>
      <c r="H12" s="96">
        <f>B12+D12+F12+G12</f>
        <v>2901.68</v>
      </c>
      <c r="I12" s="79"/>
      <c r="J12" s="35" t="s">
        <v>12</v>
      </c>
      <c r="K12" s="36">
        <v>11</v>
      </c>
      <c r="L12" s="35">
        <v>12</v>
      </c>
      <c r="M12" s="36">
        <v>8</v>
      </c>
      <c r="N12" s="5" t="s">
        <v>47</v>
      </c>
    </row>
    <row r="13" spans="1:14" ht="24.75" customHeight="1" thickBot="1">
      <c r="A13" s="30" t="s">
        <v>25</v>
      </c>
      <c r="B13" s="95">
        <f>VLOOKUP($A$7,'Tabelle - Parametri 2014'!$A$3:$AB$15,2,FALSE)</f>
        <v>2461.9</v>
      </c>
      <c r="C13" s="93">
        <f>VLOOKUP($A$7,'Tabelle - Parametri 2014'!$A$3:$AB$15,3,FALSE)</f>
        <v>41.55</v>
      </c>
      <c r="D13" s="32">
        <f>C13*$B$7</f>
        <v>290.84999999999997</v>
      </c>
      <c r="E13" s="93">
        <f>VLOOKUP($A$7,'Tabelle - Parametri 2014'!$A$3:$AB$15,4,FALSE)</f>
        <v>7.99</v>
      </c>
      <c r="F13" s="32">
        <f>E13*$B$7</f>
        <v>55.93</v>
      </c>
      <c r="G13" s="32">
        <f>VLOOKUP($A$7,'Tabelle - Parametri 2014'!$A$3:$AB$15,7,FALSE)</f>
        <v>170</v>
      </c>
      <c r="H13" s="97">
        <f>B13+D13+F13+G13</f>
        <v>2978.68</v>
      </c>
      <c r="I13" s="79"/>
      <c r="J13" s="37" t="s">
        <v>13</v>
      </c>
      <c r="K13" s="38">
        <v>12</v>
      </c>
      <c r="L13" s="37">
        <v>12</v>
      </c>
      <c r="M13" s="38">
        <v>8</v>
      </c>
      <c r="N13" s="5" t="s">
        <v>47</v>
      </c>
    </row>
  </sheetData>
  <sheetProtection/>
  <conditionalFormatting sqref="C7">
    <cfRule type="cellIs" priority="1" dxfId="3" operator="notEqual" stopIfTrue="1">
      <formula>""</formula>
    </cfRule>
  </conditionalFormatting>
  <conditionalFormatting sqref="J1:J13">
    <cfRule type="cellIs" priority="2" dxfId="1" operator="equal" stopIfTrue="1">
      <formula>$A$7</formula>
    </cfRule>
  </conditionalFormatting>
  <conditionalFormatting sqref="K1:K13">
    <cfRule type="cellIs" priority="3" dxfId="1" operator="equal" stopIfTrue="1">
      <formula>$B$7</formula>
    </cfRule>
  </conditionalFormatting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0" customWidth="1"/>
    <col min="2" max="4" width="8.7109375" style="11" customWidth="1"/>
    <col min="5" max="8" width="9.7109375" style="11" customWidth="1"/>
    <col min="9" max="11" width="8.7109375" style="11" customWidth="1"/>
    <col min="12" max="12" width="14.7109375" style="21" customWidth="1"/>
    <col min="13" max="14" width="10.7109375" style="21" customWidth="1"/>
    <col min="15" max="15" width="8.7109375" style="21" customWidth="1"/>
    <col min="16" max="21" width="8.7109375" style="11" customWidth="1"/>
    <col min="22" max="16384" width="9.140625" style="5" customWidth="1"/>
  </cols>
  <sheetData>
    <row r="1" spans="1:21" s="21" customFormat="1" ht="21" thickBot="1">
      <c r="A1" s="17"/>
      <c r="B1" s="18" t="s">
        <v>0</v>
      </c>
      <c r="C1" s="19"/>
      <c r="D1" s="20"/>
      <c r="E1" s="69" t="s">
        <v>33</v>
      </c>
      <c r="F1" s="70" t="s">
        <v>31</v>
      </c>
      <c r="G1" s="71" t="s">
        <v>32</v>
      </c>
      <c r="H1" s="98"/>
      <c r="I1" s="18" t="s">
        <v>30</v>
      </c>
      <c r="J1" s="19"/>
      <c r="K1" s="20"/>
      <c r="L1" s="18"/>
      <c r="M1" s="19"/>
      <c r="N1" s="19"/>
      <c r="O1" s="20"/>
      <c r="P1" s="62" t="s">
        <v>34</v>
      </c>
      <c r="Q1" s="63"/>
      <c r="R1" s="63"/>
      <c r="S1" s="63"/>
      <c r="T1" s="63"/>
      <c r="U1" s="76">
        <v>100</v>
      </c>
    </row>
    <row r="2" spans="1:21" s="16" customFormat="1" ht="33.75" thickBot="1">
      <c r="A2" s="12" t="s">
        <v>1</v>
      </c>
      <c r="B2" s="13" t="s">
        <v>2</v>
      </c>
      <c r="C2" s="14" t="s">
        <v>3</v>
      </c>
      <c r="D2" s="15" t="s">
        <v>4</v>
      </c>
      <c r="E2" s="41" t="s">
        <v>21</v>
      </c>
      <c r="F2" s="42" t="s">
        <v>21</v>
      </c>
      <c r="G2" s="43" t="s">
        <v>21</v>
      </c>
      <c r="H2" s="14" t="s">
        <v>45</v>
      </c>
      <c r="I2" s="13" t="s">
        <v>2</v>
      </c>
      <c r="J2" s="14" t="s">
        <v>3</v>
      </c>
      <c r="K2" s="15" t="s">
        <v>4</v>
      </c>
      <c r="L2" s="72" t="s">
        <v>27</v>
      </c>
      <c r="M2" s="66" t="s">
        <v>26</v>
      </c>
      <c r="N2" s="67" t="s">
        <v>28</v>
      </c>
      <c r="O2" s="68" t="s">
        <v>29</v>
      </c>
      <c r="P2" s="59" t="s">
        <v>36</v>
      </c>
      <c r="Q2" s="60"/>
      <c r="R2" s="61"/>
      <c r="S2" s="59" t="s">
        <v>35</v>
      </c>
      <c r="T2" s="60"/>
      <c r="U2" s="61"/>
    </row>
    <row r="3" spans="1:21" ht="15.75" customHeight="1">
      <c r="A3" s="1" t="s">
        <v>18</v>
      </c>
      <c r="B3" s="2">
        <v>3946.41</v>
      </c>
      <c r="C3" s="3">
        <v>95.31</v>
      </c>
      <c r="D3" s="4">
        <v>14.3</v>
      </c>
      <c r="E3" s="44">
        <v>70.21</v>
      </c>
      <c r="F3" s="45">
        <v>140.41</v>
      </c>
      <c r="G3" s="46">
        <v>238.7</v>
      </c>
      <c r="H3" s="3">
        <f>ROUND(E3/(E15/100),2)</f>
        <v>204.99</v>
      </c>
      <c r="I3" s="2">
        <f aca="true" t="shared" si="0" ref="I3:I15">B3+G3</f>
        <v>4185.11</v>
      </c>
      <c r="J3" s="3">
        <v>95.31</v>
      </c>
      <c r="K3" s="4">
        <v>14.3</v>
      </c>
      <c r="L3" s="53" t="s">
        <v>18</v>
      </c>
      <c r="M3" s="50">
        <f>ROUND(B3/(B15/100),2)</f>
        <v>235.4</v>
      </c>
      <c r="N3" s="56">
        <f>ROUND(I3/(I15/100),2)</f>
        <v>233.43</v>
      </c>
      <c r="O3" s="73">
        <f>N3/M3-1</f>
        <v>-0.008368734069668649</v>
      </c>
      <c r="P3" s="2">
        <f aca="true" t="shared" si="1" ref="P3:P15">U$1/$M$7*$M3</f>
        <v>160.2996254681648</v>
      </c>
      <c r="Q3" s="3">
        <f aca="true" t="shared" si="2" ref="Q3:Q15">U$1/$N$7*$N3</f>
        <v>159.0230942162273</v>
      </c>
      <c r="R3" s="64">
        <f>Q3-P3</f>
        <v>-1.276531251937513</v>
      </c>
      <c r="S3" s="2">
        <f aca="true" t="shared" si="3" ref="S3:S15">U$1/$M$8*$M3</f>
        <v>172.32796486090777</v>
      </c>
      <c r="T3" s="3">
        <f aca="true" t="shared" si="4" ref="T3:T15">U$1/$N$8*$N3</f>
        <v>171.42542410222518</v>
      </c>
      <c r="U3" s="64">
        <f>T3-S3</f>
        <v>-0.9025407586825906</v>
      </c>
    </row>
    <row r="4" spans="1:21" ht="15.75" customHeight="1">
      <c r="A4" s="1" t="s">
        <v>19</v>
      </c>
      <c r="B4" s="2">
        <v>3342.87</v>
      </c>
      <c r="C4" s="3">
        <v>95.31</v>
      </c>
      <c r="D4" s="4">
        <v>14.3</v>
      </c>
      <c r="E4" s="44">
        <v>61.64</v>
      </c>
      <c r="F4" s="45">
        <v>123.29</v>
      </c>
      <c r="G4" s="46">
        <v>209.59</v>
      </c>
      <c r="H4" s="3">
        <f>ROUND(E4/(E15/100),2)</f>
        <v>179.97</v>
      </c>
      <c r="I4" s="2">
        <f t="shared" si="0"/>
        <v>3552.46</v>
      </c>
      <c r="J4" s="3">
        <v>95.31</v>
      </c>
      <c r="K4" s="4">
        <v>14.3</v>
      </c>
      <c r="L4" s="54" t="s">
        <v>19</v>
      </c>
      <c r="M4" s="51">
        <f>ROUND(B4/(B15/100),2)</f>
        <v>199.4</v>
      </c>
      <c r="N4" s="57">
        <f>ROUND(I4/(I15/100),2)</f>
        <v>198.14</v>
      </c>
      <c r="O4" s="74">
        <f aca="true" t="shared" si="5" ref="O4:O15">N4/M4-1</f>
        <v>-0.006318956870611903</v>
      </c>
      <c r="P4" s="2">
        <f t="shared" si="1"/>
        <v>135.78481443649983</v>
      </c>
      <c r="Q4" s="3">
        <f t="shared" si="2"/>
        <v>134.98194699911437</v>
      </c>
      <c r="R4" s="64">
        <f aca="true" t="shared" si="6" ref="R4:R15">Q4-P4</f>
        <v>-0.8028674373854585</v>
      </c>
      <c r="S4" s="2">
        <f t="shared" si="3"/>
        <v>145.9736456808199</v>
      </c>
      <c r="T4" s="3">
        <f t="shared" si="4"/>
        <v>145.50928985826542</v>
      </c>
      <c r="U4" s="64">
        <f aca="true" t="shared" si="7" ref="U4:U15">T4-S4</f>
        <v>-0.46435582255449503</v>
      </c>
    </row>
    <row r="5" spans="1:21" ht="15.75" customHeight="1">
      <c r="A5" s="1" t="s">
        <v>20</v>
      </c>
      <c r="B5" s="2">
        <v>2984.11</v>
      </c>
      <c r="C5" s="3">
        <v>41.55</v>
      </c>
      <c r="D5" s="4">
        <v>7.99</v>
      </c>
      <c r="E5" s="44">
        <v>54.79</v>
      </c>
      <c r="F5" s="45">
        <v>109.59</v>
      </c>
      <c r="G5" s="46">
        <v>186.3</v>
      </c>
      <c r="H5" s="3">
        <f>ROUND(E5/(E15/100),2)</f>
        <v>159.97</v>
      </c>
      <c r="I5" s="2">
        <f t="shared" si="0"/>
        <v>3170.4100000000003</v>
      </c>
      <c r="J5" s="3">
        <v>41.55</v>
      </c>
      <c r="K5" s="4">
        <v>7.99</v>
      </c>
      <c r="L5" s="54" t="s">
        <v>20</v>
      </c>
      <c r="M5" s="51">
        <f>ROUND(B5/(B15/100),2)</f>
        <v>178</v>
      </c>
      <c r="N5" s="57">
        <f>ROUND(I5/(I15/100),2)</f>
        <v>176.83</v>
      </c>
      <c r="O5" s="74">
        <f t="shared" si="5"/>
        <v>-0.006573033707865106</v>
      </c>
      <c r="P5" s="2">
        <f t="shared" si="1"/>
        <v>121.2121212121212</v>
      </c>
      <c r="Q5" s="3">
        <f t="shared" si="2"/>
        <v>120.46460930581104</v>
      </c>
      <c r="R5" s="64">
        <f t="shared" si="6"/>
        <v>-0.7475119063101658</v>
      </c>
      <c r="S5" s="2">
        <f t="shared" si="3"/>
        <v>130.30746705710104</v>
      </c>
      <c r="T5" s="3">
        <f t="shared" si="4"/>
        <v>129.85973415583464</v>
      </c>
      <c r="U5" s="64">
        <f t="shared" si="7"/>
        <v>-0.44773290126639154</v>
      </c>
    </row>
    <row r="6" spans="1:21" ht="15.75" customHeight="1">
      <c r="A6" s="1" t="s">
        <v>17</v>
      </c>
      <c r="B6" s="2">
        <v>2807.27</v>
      </c>
      <c r="C6" s="3">
        <v>41.55</v>
      </c>
      <c r="D6" s="4">
        <v>7.99</v>
      </c>
      <c r="E6" s="44">
        <v>52.74</v>
      </c>
      <c r="F6" s="45">
        <v>105.48</v>
      </c>
      <c r="G6" s="46">
        <v>179.32</v>
      </c>
      <c r="H6" s="3">
        <f>ROUND(E6/(E15/100),2)</f>
        <v>153.99</v>
      </c>
      <c r="I6" s="2">
        <f t="shared" si="0"/>
        <v>2986.59</v>
      </c>
      <c r="J6" s="3">
        <v>41.55</v>
      </c>
      <c r="K6" s="4">
        <v>7.99</v>
      </c>
      <c r="L6" s="54" t="s">
        <v>17</v>
      </c>
      <c r="M6" s="51">
        <f>ROUND(B6/(B15/100),2)</f>
        <v>167.45</v>
      </c>
      <c r="N6" s="57">
        <f>ROUND(I6/(I15/100),2)</f>
        <v>166.58</v>
      </c>
      <c r="O6" s="74">
        <f t="shared" si="5"/>
        <v>-0.005195580770379071</v>
      </c>
      <c r="P6" s="2">
        <f t="shared" si="1"/>
        <v>114.02791964589716</v>
      </c>
      <c r="Q6" s="3">
        <f t="shared" si="2"/>
        <v>113.48184481231694</v>
      </c>
      <c r="R6" s="64">
        <f t="shared" si="6"/>
        <v>-0.5460748335802208</v>
      </c>
      <c r="S6" s="2">
        <f t="shared" si="3"/>
        <v>122.58418740849194</v>
      </c>
      <c r="T6" s="3">
        <f t="shared" si="4"/>
        <v>122.33237864434166</v>
      </c>
      <c r="U6" s="64">
        <f t="shared" si="7"/>
        <v>-0.2518087641502831</v>
      </c>
    </row>
    <row r="7" spans="1:21" ht="15.75" customHeight="1">
      <c r="A7" s="1" t="s">
        <v>5</v>
      </c>
      <c r="B7" s="2">
        <v>2461.9</v>
      </c>
      <c r="C7" s="3">
        <v>41.55</v>
      </c>
      <c r="D7" s="4">
        <v>7.99</v>
      </c>
      <c r="E7" s="44">
        <v>46</v>
      </c>
      <c r="F7" s="45">
        <v>93</v>
      </c>
      <c r="G7" s="46">
        <v>170</v>
      </c>
      <c r="H7" s="3">
        <f>ROUND(E7/(E15/100),2)</f>
        <v>134.31</v>
      </c>
      <c r="I7" s="2">
        <f t="shared" si="0"/>
        <v>2631.9</v>
      </c>
      <c r="J7" s="3">
        <v>41.55</v>
      </c>
      <c r="K7" s="4">
        <v>7.99</v>
      </c>
      <c r="L7" s="54" t="s">
        <v>5</v>
      </c>
      <c r="M7" s="51">
        <f>ROUND(B7/(B15/100),2)</f>
        <v>146.85</v>
      </c>
      <c r="N7" s="57">
        <f>ROUND(I7/(I15/100),2)</f>
        <v>146.79</v>
      </c>
      <c r="O7" s="74">
        <f t="shared" si="5"/>
        <v>-0.00040858018386114026</v>
      </c>
      <c r="P7" s="2">
        <f t="shared" si="1"/>
        <v>99.99999999999999</v>
      </c>
      <c r="Q7" s="3">
        <f t="shared" si="2"/>
        <v>100</v>
      </c>
      <c r="R7" s="64">
        <f t="shared" si="6"/>
        <v>0</v>
      </c>
      <c r="S7" s="2">
        <f t="shared" si="3"/>
        <v>107.50366032210835</v>
      </c>
      <c r="T7" s="3">
        <f t="shared" si="4"/>
        <v>107.7990746860542</v>
      </c>
      <c r="U7" s="64">
        <f t="shared" si="7"/>
        <v>0.2954143639458522</v>
      </c>
    </row>
    <row r="8" spans="1:21" ht="15.75" customHeight="1">
      <c r="A8" s="1" t="s">
        <v>6</v>
      </c>
      <c r="B8" s="2">
        <v>2290.06</v>
      </c>
      <c r="C8" s="3">
        <v>41.55</v>
      </c>
      <c r="D8" s="4">
        <v>7.99</v>
      </c>
      <c r="E8" s="44">
        <v>44.52</v>
      </c>
      <c r="F8" s="45">
        <v>89.04</v>
      </c>
      <c r="G8" s="46">
        <v>151.37</v>
      </c>
      <c r="H8" s="3">
        <f>ROUND(E8/(E15/100),2)</f>
        <v>129.99</v>
      </c>
      <c r="I8" s="2">
        <f t="shared" si="0"/>
        <v>2441.43</v>
      </c>
      <c r="J8" s="3">
        <v>41.55</v>
      </c>
      <c r="K8" s="4">
        <v>7.99</v>
      </c>
      <c r="L8" s="54" t="s">
        <v>6</v>
      </c>
      <c r="M8" s="51">
        <f>ROUND(B8/(B15/100),2)</f>
        <v>136.6</v>
      </c>
      <c r="N8" s="57">
        <f>ROUND(I8/(I15/100),2)</f>
        <v>136.17</v>
      </c>
      <c r="O8" s="74">
        <f t="shared" si="5"/>
        <v>-0.0031478770131772027</v>
      </c>
      <c r="P8" s="2">
        <f t="shared" si="1"/>
        <v>93.0200885257065</v>
      </c>
      <c r="Q8" s="3">
        <f t="shared" si="2"/>
        <v>92.76517473942367</v>
      </c>
      <c r="R8" s="64">
        <f t="shared" si="6"/>
        <v>-0.25491378628282746</v>
      </c>
      <c r="S8" s="2">
        <f t="shared" si="3"/>
        <v>100</v>
      </c>
      <c r="T8" s="3">
        <f t="shared" si="4"/>
        <v>100</v>
      </c>
      <c r="U8" s="64">
        <f t="shared" si="7"/>
        <v>0</v>
      </c>
    </row>
    <row r="9" spans="1:21" ht="15.75" customHeight="1">
      <c r="A9" s="1" t="s">
        <v>7</v>
      </c>
      <c r="B9" s="2">
        <v>2160.99</v>
      </c>
      <c r="C9" s="3">
        <v>41.55</v>
      </c>
      <c r="D9" s="4">
        <v>7.99</v>
      </c>
      <c r="E9" s="44">
        <v>42.81</v>
      </c>
      <c r="F9" s="45">
        <v>85.62</v>
      </c>
      <c r="G9" s="46">
        <v>145.55</v>
      </c>
      <c r="H9" s="3">
        <f>ROUND(E9/(E15/100),2)</f>
        <v>124.99</v>
      </c>
      <c r="I9" s="2">
        <f t="shared" si="0"/>
        <v>2306.54</v>
      </c>
      <c r="J9" s="3">
        <v>41.55</v>
      </c>
      <c r="K9" s="4">
        <v>7.99</v>
      </c>
      <c r="L9" s="54" t="s">
        <v>7</v>
      </c>
      <c r="M9" s="51">
        <f>ROUND(B9/(B15/100),2)</f>
        <v>128.9</v>
      </c>
      <c r="N9" s="57">
        <f>ROUND(I9/(I15/100),2)</f>
        <v>128.65</v>
      </c>
      <c r="O9" s="74">
        <f t="shared" si="5"/>
        <v>-0.0019394879751745142</v>
      </c>
      <c r="P9" s="2">
        <f t="shared" si="1"/>
        <v>87.7766428328226</v>
      </c>
      <c r="Q9" s="3">
        <f t="shared" si="2"/>
        <v>87.64220995980654</v>
      </c>
      <c r="R9" s="64">
        <f t="shared" si="6"/>
        <v>-0.13443287301606688</v>
      </c>
      <c r="S9" s="2">
        <f t="shared" si="3"/>
        <v>94.36310395314788</v>
      </c>
      <c r="T9" s="3">
        <f t="shared" si="4"/>
        <v>94.47749137108028</v>
      </c>
      <c r="U9" s="64">
        <f t="shared" si="7"/>
        <v>0.1143874179323916</v>
      </c>
    </row>
    <row r="10" spans="1:21" ht="15.75" customHeight="1">
      <c r="A10" s="1" t="s">
        <v>8</v>
      </c>
      <c r="B10" s="2">
        <v>2048.65</v>
      </c>
      <c r="C10" s="3">
        <v>41.55</v>
      </c>
      <c r="D10" s="4">
        <v>7.99</v>
      </c>
      <c r="E10" s="44">
        <v>41.1</v>
      </c>
      <c r="F10" s="45">
        <v>82.19</v>
      </c>
      <c r="G10" s="46">
        <v>139.73</v>
      </c>
      <c r="H10" s="3">
        <f>ROUND(E10/(E15/100),2)</f>
        <v>120</v>
      </c>
      <c r="I10" s="2">
        <f t="shared" si="0"/>
        <v>2188.38</v>
      </c>
      <c r="J10" s="3">
        <v>41.55</v>
      </c>
      <c r="K10" s="4">
        <v>7.99</v>
      </c>
      <c r="L10" s="54" t="s">
        <v>8</v>
      </c>
      <c r="M10" s="51">
        <f>ROUND(B10/(B15/100),2)</f>
        <v>122.2</v>
      </c>
      <c r="N10" s="57">
        <f>ROUND(I10/(I15/100),2)</f>
        <v>122.06</v>
      </c>
      <c r="O10" s="74">
        <f t="shared" si="5"/>
        <v>-0.0011456628477904962</v>
      </c>
      <c r="P10" s="2">
        <f t="shared" si="1"/>
        <v>83.21416411304051</v>
      </c>
      <c r="Q10" s="3">
        <f t="shared" si="2"/>
        <v>83.15280332447715</v>
      </c>
      <c r="R10" s="64">
        <f t="shared" si="6"/>
        <v>-0.06136078856336269</v>
      </c>
      <c r="S10" s="2">
        <f t="shared" si="3"/>
        <v>89.45827232796486</v>
      </c>
      <c r="T10" s="3">
        <f t="shared" si="4"/>
        <v>89.63795255930089</v>
      </c>
      <c r="U10" s="64">
        <f t="shared" si="7"/>
        <v>0.17968023133602173</v>
      </c>
    </row>
    <row r="11" spans="1:21" ht="15.75" customHeight="1">
      <c r="A11" s="1" t="s">
        <v>9</v>
      </c>
      <c r="B11" s="2">
        <v>1924.59</v>
      </c>
      <c r="C11" s="3">
        <v>35.57</v>
      </c>
      <c r="D11" s="4">
        <v>6.83</v>
      </c>
      <c r="E11" s="44">
        <v>39.04</v>
      </c>
      <c r="F11" s="45">
        <v>78.08</v>
      </c>
      <c r="G11" s="46">
        <v>132.74</v>
      </c>
      <c r="H11" s="3">
        <f>ROUND(E11/(E15/100),2)</f>
        <v>113.99</v>
      </c>
      <c r="I11" s="2">
        <f t="shared" si="0"/>
        <v>2057.33</v>
      </c>
      <c r="J11" s="3">
        <v>35.57</v>
      </c>
      <c r="K11" s="4">
        <v>6.83</v>
      </c>
      <c r="L11" s="54" t="s">
        <v>9</v>
      </c>
      <c r="M11" s="51">
        <f>ROUND(B11/(B15/100),2)</f>
        <v>114.8</v>
      </c>
      <c r="N11" s="57">
        <f>ROUND(I11/(I15/100),2)</f>
        <v>114.75</v>
      </c>
      <c r="O11" s="74">
        <f t="shared" si="5"/>
        <v>-0.0004355400696863798</v>
      </c>
      <c r="P11" s="2">
        <f t="shared" si="1"/>
        <v>78.17500851208716</v>
      </c>
      <c r="Q11" s="3">
        <f t="shared" si="2"/>
        <v>78.17290006131209</v>
      </c>
      <c r="R11" s="64">
        <f t="shared" si="6"/>
        <v>-0.0021084507750686043</v>
      </c>
      <c r="S11" s="2">
        <f t="shared" si="3"/>
        <v>84.04099560761347</v>
      </c>
      <c r="T11" s="3">
        <f t="shared" si="4"/>
        <v>84.26966292134833</v>
      </c>
      <c r="U11" s="64">
        <f t="shared" si="7"/>
        <v>0.22866731373486004</v>
      </c>
    </row>
    <row r="12" spans="1:21" ht="15.75" customHeight="1">
      <c r="A12" s="1" t="s">
        <v>10</v>
      </c>
      <c r="B12" s="2">
        <v>1850.5</v>
      </c>
      <c r="C12" s="3">
        <v>29.07</v>
      </c>
      <c r="D12" s="4">
        <v>5.59</v>
      </c>
      <c r="E12" s="44">
        <v>37.67</v>
      </c>
      <c r="F12" s="45">
        <v>75.34</v>
      </c>
      <c r="G12" s="46">
        <v>128.08</v>
      </c>
      <c r="H12" s="3">
        <f>ROUND(E12/(E15/100),2)</f>
        <v>109.99</v>
      </c>
      <c r="I12" s="2">
        <f t="shared" si="0"/>
        <v>1978.58</v>
      </c>
      <c r="J12" s="3">
        <v>29.07</v>
      </c>
      <c r="K12" s="4">
        <v>5.59</v>
      </c>
      <c r="L12" s="54" t="s">
        <v>10</v>
      </c>
      <c r="M12" s="51">
        <f>ROUND(B12/(B15/100),2)</f>
        <v>110.38</v>
      </c>
      <c r="N12" s="57">
        <f>ROUND(I12/(I15/100),2)</f>
        <v>110.36</v>
      </c>
      <c r="O12" s="74">
        <f t="shared" si="5"/>
        <v>-0.00018119224497192832</v>
      </c>
      <c r="P12" s="2">
        <f t="shared" si="1"/>
        <v>75.16513449097718</v>
      </c>
      <c r="Q12" s="3">
        <f t="shared" si="2"/>
        <v>75.1822331221473</v>
      </c>
      <c r="R12" s="64">
        <f t="shared" si="6"/>
        <v>0.01709863117011423</v>
      </c>
      <c r="S12" s="2">
        <f t="shared" si="3"/>
        <v>80.80527086383601</v>
      </c>
      <c r="T12" s="3">
        <f t="shared" si="4"/>
        <v>81.04575163398694</v>
      </c>
      <c r="U12" s="64">
        <f t="shared" si="7"/>
        <v>0.24048077015092417</v>
      </c>
    </row>
    <row r="13" spans="1:21" ht="15.75" customHeight="1">
      <c r="A13" s="1" t="s">
        <v>11</v>
      </c>
      <c r="B13" s="2">
        <v>1800.52</v>
      </c>
      <c r="C13" s="3">
        <v>29.07</v>
      </c>
      <c r="D13" s="4">
        <v>5.59</v>
      </c>
      <c r="E13" s="44">
        <v>36.64</v>
      </c>
      <c r="F13" s="45">
        <v>73.29</v>
      </c>
      <c r="G13" s="46">
        <v>124.59</v>
      </c>
      <c r="H13" s="3">
        <f>ROUND(E13/(E15/100),2)</f>
        <v>106.98</v>
      </c>
      <c r="I13" s="2">
        <f t="shared" si="0"/>
        <v>1925.11</v>
      </c>
      <c r="J13" s="3">
        <v>29.07</v>
      </c>
      <c r="K13" s="4">
        <v>5.59</v>
      </c>
      <c r="L13" s="54" t="s">
        <v>11</v>
      </c>
      <c r="M13" s="51">
        <f>ROUND(B13/(B15/100),2)</f>
        <v>107.4</v>
      </c>
      <c r="N13" s="57">
        <f>ROUND(I13/(I15/100),2)</f>
        <v>107.37</v>
      </c>
      <c r="O13" s="74">
        <f t="shared" si="5"/>
        <v>-0.00027932960893850556</v>
      </c>
      <c r="P13" s="2">
        <f t="shared" si="1"/>
        <v>73.13585291113381</v>
      </c>
      <c r="Q13" s="3">
        <f t="shared" si="2"/>
        <v>73.14530962599633</v>
      </c>
      <c r="R13" s="64">
        <f t="shared" si="6"/>
        <v>0.009456714862523086</v>
      </c>
      <c r="S13" s="2">
        <f t="shared" si="3"/>
        <v>78.62371888726209</v>
      </c>
      <c r="T13" s="3">
        <f t="shared" si="4"/>
        <v>78.84996695307338</v>
      </c>
      <c r="U13" s="64">
        <f t="shared" si="7"/>
        <v>0.22624806581129064</v>
      </c>
    </row>
    <row r="14" spans="1:21" ht="15.75" customHeight="1">
      <c r="A14" s="1" t="s">
        <v>12</v>
      </c>
      <c r="B14" s="2">
        <v>1721.75</v>
      </c>
      <c r="C14" s="3">
        <v>21.17</v>
      </c>
      <c r="D14" s="4">
        <v>4.07</v>
      </c>
      <c r="E14" s="44">
        <v>34.93</v>
      </c>
      <c r="F14" s="45">
        <v>69.86</v>
      </c>
      <c r="G14" s="46">
        <v>118.77</v>
      </c>
      <c r="H14" s="3">
        <f>ROUND(E14/(E15/100),2)</f>
        <v>101.99</v>
      </c>
      <c r="I14" s="2">
        <f t="shared" si="0"/>
        <v>1840.52</v>
      </c>
      <c r="J14" s="3">
        <v>21.17</v>
      </c>
      <c r="K14" s="4">
        <v>4.07</v>
      </c>
      <c r="L14" s="54" t="s">
        <v>12</v>
      </c>
      <c r="M14" s="51">
        <f>ROUND(B14/(B15/100),2)</f>
        <v>102.7</v>
      </c>
      <c r="N14" s="57">
        <f>ROUND(I14/(I15/100),2)</f>
        <v>102.66</v>
      </c>
      <c r="O14" s="74">
        <f t="shared" si="5"/>
        <v>-0.0003894839337877931</v>
      </c>
      <c r="P14" s="2">
        <f t="shared" si="1"/>
        <v>69.93530813755532</v>
      </c>
      <c r="Q14" s="3">
        <f t="shared" si="2"/>
        <v>69.93664418557123</v>
      </c>
      <c r="R14" s="64">
        <f t="shared" si="6"/>
        <v>0.0013360480159008148</v>
      </c>
      <c r="S14" s="2">
        <f t="shared" si="3"/>
        <v>75.18301610541728</v>
      </c>
      <c r="T14" s="3">
        <f t="shared" si="4"/>
        <v>75.39105529852391</v>
      </c>
      <c r="U14" s="64">
        <f t="shared" si="7"/>
        <v>0.20803919310662877</v>
      </c>
    </row>
    <row r="15" spans="1:21" ht="15.75" customHeight="1" thickBot="1">
      <c r="A15" s="6" t="s">
        <v>13</v>
      </c>
      <c r="B15" s="7">
        <v>1676.47</v>
      </c>
      <c r="C15" s="8">
        <v>20.12</v>
      </c>
      <c r="D15" s="9">
        <v>3.87</v>
      </c>
      <c r="E15" s="47">
        <v>34.25</v>
      </c>
      <c r="F15" s="48">
        <v>68.49</v>
      </c>
      <c r="G15" s="49">
        <v>116.44</v>
      </c>
      <c r="H15" s="8">
        <f>ROUND(E15/(E15/100),2)</f>
        <v>100</v>
      </c>
      <c r="I15" s="7">
        <f t="shared" si="0"/>
        <v>1792.91</v>
      </c>
      <c r="J15" s="8">
        <v>20.12</v>
      </c>
      <c r="K15" s="9">
        <v>3.87</v>
      </c>
      <c r="L15" s="55" t="s">
        <v>13</v>
      </c>
      <c r="M15" s="52">
        <f>ROUND(B15/(B15/100),2)</f>
        <v>100</v>
      </c>
      <c r="N15" s="58">
        <f>ROUND(I15/(I15/100),2)</f>
        <v>100</v>
      </c>
      <c r="O15" s="75">
        <f t="shared" si="5"/>
        <v>0</v>
      </c>
      <c r="P15" s="7">
        <f t="shared" si="1"/>
        <v>68.09669731018046</v>
      </c>
      <c r="Q15" s="8">
        <f t="shared" si="2"/>
        <v>68.12453164384496</v>
      </c>
      <c r="R15" s="65">
        <f t="shared" si="6"/>
        <v>0.027834333664500832</v>
      </c>
      <c r="S15" s="7">
        <f t="shared" si="3"/>
        <v>73.20644216691069</v>
      </c>
      <c r="T15" s="8">
        <f t="shared" si="4"/>
        <v>73.43761474627306</v>
      </c>
      <c r="U15" s="65">
        <f t="shared" si="7"/>
        <v>0.23117257936236513</v>
      </c>
    </row>
    <row r="16" ht="12.75" thickBot="1"/>
    <row r="17" ht="12.75" thickBot="1">
      <c r="B17" s="99">
        <f>B9-B10</f>
        <v>112.33999999999969</v>
      </c>
    </row>
  </sheetData>
  <sheetProtection/>
  <conditionalFormatting sqref="P3:Q15 S3:T15">
    <cfRule type="cellIs" priority="1" dxfId="0" operator="equal" stopIfTrue="1">
      <formula>100</formula>
    </cfRule>
  </conditionalFormatting>
  <printOptions horizontalCentered="1"/>
  <pageMargins left="0" right="0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Contratti e Accordi</dc:title>
  <dc:subject/>
  <dc:creator>FISAC CGIL</dc:creator>
  <cp:keywords/>
  <dc:description/>
  <cp:lastModifiedBy>FISAC CGIL</cp:lastModifiedBy>
  <cp:lastPrinted>2013-05-25T07:12:06Z</cp:lastPrinted>
  <dcterms:created xsi:type="dcterms:W3CDTF">2007-12-12T00:23:19Z</dcterms:created>
  <dcterms:modified xsi:type="dcterms:W3CDTF">2020-04-12T19:46:52Z</dcterms:modified>
  <cp:category/>
  <cp:version/>
  <cp:contentType/>
  <cp:contentStatus/>
</cp:coreProperties>
</file>